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Nr 4b" sheetId="1" r:id="rId1"/>
  </sheets>
  <definedNames/>
  <calcPr fullCalcOnLoad="1"/>
</workbook>
</file>

<file path=xl/sharedStrings.xml><?xml version="1.0" encoding="utf-8"?>
<sst xmlns="http://schemas.openxmlformats.org/spreadsheetml/2006/main" count="199" uniqueCount="85">
  <si>
    <t>Załącznik Nr 4b</t>
  </si>
  <si>
    <t>do uchwały Nr I/11/10</t>
  </si>
  <si>
    <t>Rady Gminy Nowa Słupia</t>
  </si>
  <si>
    <t>z dnia 29 stycznia 2010r.</t>
  </si>
  <si>
    <t>Wydatki majątkowe na programy i projekty realizowane ze środków pochodzących z budżetu Unii Europejskiej oraz innych źródeł zagranicznych, niepodlegających zwrotowi na 2010 rok</t>
  </si>
  <si>
    <t>w zł</t>
  </si>
  <si>
    <t>L.p.</t>
  </si>
  <si>
    <t>Projekt</t>
  </si>
  <si>
    <t>Okres realizacji zadania</t>
  </si>
  <si>
    <t>Jednostka org. realizująca zadanie lub koordynująca program</t>
  </si>
  <si>
    <t>Dział</t>
  </si>
  <si>
    <t>Rozdział</t>
  </si>
  <si>
    <t>Przewidywane nakłady i źródła finansowania</t>
  </si>
  <si>
    <t>Wydatki poniesione do 31.12.2009 r.</t>
  </si>
  <si>
    <t>Wydatki w roku budżetowym 2010</t>
  </si>
  <si>
    <t>Planowane wydatki budżetowe na realizację zadań programu w latach 2010 - 2012</t>
  </si>
  <si>
    <t>źródło</t>
  </si>
  <si>
    <t>kwota</t>
  </si>
  <si>
    <t>2011 rok</t>
  </si>
  <si>
    <t>2012 rok</t>
  </si>
  <si>
    <t>po 2012 roku</t>
  </si>
  <si>
    <t>1.</t>
  </si>
  <si>
    <t xml:space="preserve">Program: Program Rozwoju Obszarów Wiejskich na lata 2007-2013     </t>
  </si>
  <si>
    <t>Wartość zadania:</t>
  </si>
  <si>
    <t>Priorytet: -</t>
  </si>
  <si>
    <t>- środki z budżetu j.s.t.</t>
  </si>
  <si>
    <t>Działanie: 3.3 Podstawowe usługi dla gospodarki i ludności wiejskiej</t>
  </si>
  <si>
    <t>- środki z budżetu krajowego</t>
  </si>
  <si>
    <t>Projekt: Modernizacja ujęć wody w Woli Zamkowej  i Brzezinach dla Rudek</t>
  </si>
  <si>
    <t>2006-2011</t>
  </si>
  <si>
    <t>Urząd Gminy</t>
  </si>
  <si>
    <t>010</t>
  </si>
  <si>
    <t>01010</t>
  </si>
  <si>
    <t>- środki z UE oraz innych źródeł zagranicznych</t>
  </si>
  <si>
    <t>2.</t>
  </si>
  <si>
    <t xml:space="preserve">Program: Regionalny Program Operacyjny Województwa Świętokrzyskiego na lata 2007-2013     </t>
  </si>
  <si>
    <t>Priorytet: 4 Rozwój infrastruktury ochrony środowiska i energetycznej</t>
  </si>
  <si>
    <t>Działanie: 4.2 Rozwój systemów lokalnej infrastruktury ochrony środowiska i energetycznej</t>
  </si>
  <si>
    <t>Projekt: Budowa sieci wodociągowej w msc. Dębno, Jeziorko, Jeleniów gm. Nowa Słupia</t>
  </si>
  <si>
    <t>3.</t>
  </si>
  <si>
    <t xml:space="preserve">Program: Regionalny Program Operacyjny Województwa Świętokrzyskiego na lata 2007-2013 </t>
  </si>
  <si>
    <t>Projekt: Budowa sieci wodociągowej w msc. Włochy i Skały</t>
  </si>
  <si>
    <t>2008-2012</t>
  </si>
  <si>
    <t>4.</t>
  </si>
  <si>
    <t>Projekt: Budowa sieci wodociągowej w msc. Pokrzywianka, Cząstków, Nowa Słupia, Stara Słupia i Dębniak</t>
  </si>
  <si>
    <t>5.</t>
  </si>
  <si>
    <t>Projekt: Budowa sieci kanalizacyjnej w Nowej Słupi</t>
  </si>
  <si>
    <t>6.</t>
  </si>
  <si>
    <t xml:space="preserve">Projekt: Budowa sieci kanalizacyjnej w msc. Sosnówka i Osiedlu Górnym w Rudkach </t>
  </si>
  <si>
    <t>2008-2013</t>
  </si>
  <si>
    <t>7.</t>
  </si>
  <si>
    <t>Program: Norweski Mechanizm Finansowy i Mechanizm Finansowy Europejskiego Obszaru Gospodarczego</t>
  </si>
  <si>
    <t>Priorytet: 1 Ochrona środowiska, w tym środowiska ludzkiego, poprzez m.in. Redukcję zanieczyscczeń i promowanie odnawialnych źródeł energii</t>
  </si>
  <si>
    <t>Działanie: -</t>
  </si>
  <si>
    <t>Projekt: Ochrona wód powierzchniowych poprzez przebudowę oczyszczalni ścieków w Rudkach</t>
  </si>
  <si>
    <t>2006-2013</t>
  </si>
  <si>
    <t>8.</t>
  </si>
  <si>
    <t>Projekt: Opracowanie dokumentacji technicznej i budowa sieci kanalizacyjnej w m. Cząstków, Pokrzywianka, Stara Słupia</t>
  </si>
  <si>
    <t>Razem dział 010</t>
  </si>
  <si>
    <t>9.</t>
  </si>
  <si>
    <t>Działanie: 2.2 Budowa infrastruktury społeczeństwa informacyjnego</t>
  </si>
  <si>
    <t>Projekt: e-świętokrzyskie Rozbudowa Infrastruktury Informatycznej JST</t>
  </si>
  <si>
    <t>2010-2012</t>
  </si>
  <si>
    <t>Razem dział 750</t>
  </si>
  <si>
    <t>10.</t>
  </si>
  <si>
    <t xml:space="preserve">Działanie: 3.4 Odnowa i Rozwój wsi </t>
  </si>
  <si>
    <t>Projekt: Modernizacja budynku Domu Kultury w Rudkach</t>
  </si>
  <si>
    <t>2007-2011</t>
  </si>
  <si>
    <t>11.</t>
  </si>
  <si>
    <t>Działanie: 3.4 Odnowa i Rozwój Wsi</t>
  </si>
  <si>
    <t>Projekt: Adaptacja pomieszczeń budynków OSP Mirocice i OSP Nowa Słupia z przeznaczeniem na świetlice wiejskie wraz z zakupem wyposażenia</t>
  </si>
  <si>
    <t>2010-2011</t>
  </si>
  <si>
    <t>12.</t>
  </si>
  <si>
    <t xml:space="preserve">Projekt: Przebudowa świetlicy w Bartoszowinach </t>
  </si>
  <si>
    <t>13.</t>
  </si>
  <si>
    <t>Priorytet: 5 Wzrost jakości infrastruktury społecznej oraz inwestycje w dziedzictwo kulturowe, turystykę i sport</t>
  </si>
  <si>
    <t>Działanie: 5.2 Podniesienie jakości usług publicznych poprzez wspieranie placówek edukacyjnych i kulturalnych</t>
  </si>
  <si>
    <t>Projekt: Budowa Centrum Kulturowo- Archeologicznego - etap I "Rewitalizacja terenów dymarkowskich w msc. Nowa Słupia"</t>
  </si>
  <si>
    <t>2008-2011</t>
  </si>
  <si>
    <t>Razem dział 921</t>
  </si>
  <si>
    <t>14.</t>
  </si>
  <si>
    <t xml:space="preserve">Projekt: Budowa hali sportowej w Nowej Słupi </t>
  </si>
  <si>
    <t>2008-2010</t>
  </si>
  <si>
    <t>Razem dział 926</t>
  </si>
  <si>
    <t>Ogółem wydatki majątkowe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</si>
</sst>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8">
    <font>
      <sz val="10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sz val="10"/>
      <color indexed="8"/>
      <name val="Times New Roman CE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center" wrapText="1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right"/>
    </xf>
    <xf numFmtId="164" fontId="2" fillId="0" borderId="1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 wrapText="1"/>
    </xf>
    <xf numFmtId="164" fontId="1" fillId="0" borderId="2" xfId="0" applyFont="1" applyFill="1" applyBorder="1" applyAlignment="1">
      <alignment/>
    </xf>
    <xf numFmtId="165" fontId="1" fillId="0" borderId="2" xfId="0" applyNumberFormat="1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3" xfId="0" applyFont="1" applyFill="1" applyBorder="1" applyAlignment="1">
      <alignment wrapText="1"/>
    </xf>
    <xf numFmtId="164" fontId="2" fillId="0" borderId="3" xfId="0" applyFon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164" fontId="1" fillId="0" borderId="4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wrapText="1"/>
    </xf>
    <xf numFmtId="166" fontId="1" fillId="0" borderId="4" xfId="0" applyNumberFormat="1" applyFont="1" applyFill="1" applyBorder="1" applyAlignment="1">
      <alignment horizontal="center"/>
    </xf>
    <xf numFmtId="164" fontId="2" fillId="0" borderId="4" xfId="0" applyFont="1" applyFill="1" applyBorder="1" applyAlignment="1">
      <alignment horizontal="left" wrapText="1"/>
    </xf>
    <xf numFmtId="165" fontId="1" fillId="0" borderId="4" xfId="0" applyNumberFormat="1" applyFont="1" applyFill="1" applyBorder="1" applyAlignment="1">
      <alignment/>
    </xf>
    <xf numFmtId="164" fontId="1" fillId="0" borderId="3" xfId="0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/>
    </xf>
    <xf numFmtId="165" fontId="5" fillId="0" borderId="3" xfId="0" applyNumberFormat="1" applyFont="1" applyFill="1" applyBorder="1" applyAlignment="1">
      <alignment/>
    </xf>
    <xf numFmtId="165" fontId="5" fillId="0" borderId="4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/>
    </xf>
    <xf numFmtId="164" fontId="1" fillId="0" borderId="2" xfId="0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/>
    </xf>
    <xf numFmtId="164" fontId="1" fillId="0" borderId="3" xfId="0" applyFont="1" applyFill="1" applyBorder="1" applyAlignment="1">
      <alignment horizontal="right"/>
    </xf>
    <xf numFmtId="164" fontId="1" fillId="0" borderId="4" xfId="0" applyFont="1" applyFill="1" applyBorder="1" applyAlignment="1">
      <alignment/>
    </xf>
    <xf numFmtId="164" fontId="1" fillId="0" borderId="5" xfId="0" applyFont="1" applyFill="1" applyBorder="1" applyAlignment="1">
      <alignment wrapText="1"/>
    </xf>
    <xf numFmtId="166" fontId="1" fillId="0" borderId="3" xfId="0" applyNumberFormat="1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 horizontal="center"/>
    </xf>
    <xf numFmtId="164" fontId="2" fillId="0" borderId="3" xfId="0" applyFont="1" applyFill="1" applyBorder="1" applyAlignment="1">
      <alignment wrapText="1"/>
    </xf>
    <xf numFmtId="164" fontId="1" fillId="0" borderId="7" xfId="0" applyFont="1" applyFill="1" applyBorder="1" applyAlignment="1">
      <alignment wrapText="1"/>
    </xf>
    <xf numFmtId="166" fontId="1" fillId="0" borderId="2" xfId="0" applyNumberFormat="1" applyFont="1" applyFill="1" applyBorder="1" applyAlignment="1">
      <alignment horizontal="center"/>
    </xf>
    <xf numFmtId="166" fontId="1" fillId="0" borderId="8" xfId="0" applyNumberFormat="1" applyFont="1" applyFill="1" applyBorder="1" applyAlignment="1">
      <alignment horizontal="center"/>
    </xf>
    <xf numFmtId="164" fontId="1" fillId="0" borderId="9" xfId="0" applyFont="1" applyFill="1" applyBorder="1" applyAlignment="1">
      <alignment/>
    </xf>
    <xf numFmtId="164" fontId="1" fillId="0" borderId="0" xfId="0" applyFont="1" applyFill="1" applyBorder="1" applyAlignment="1">
      <alignment wrapText="1"/>
    </xf>
    <xf numFmtId="166" fontId="1" fillId="0" borderId="0" xfId="0" applyNumberFormat="1" applyFont="1" applyFill="1" applyBorder="1" applyAlignment="1">
      <alignment horizontal="center"/>
    </xf>
    <xf numFmtId="164" fontId="2" fillId="0" borderId="5" xfId="0" applyFont="1" applyFill="1" applyBorder="1" applyAlignment="1">
      <alignment/>
    </xf>
    <xf numFmtId="164" fontId="2" fillId="0" borderId="5" xfId="0" applyFont="1" applyFill="1" applyBorder="1" applyAlignment="1">
      <alignment wrapText="1"/>
    </xf>
    <xf numFmtId="164" fontId="7" fillId="0" borderId="7" xfId="0" applyFont="1" applyFill="1" applyBorder="1" applyAlignment="1">
      <alignment wrapText="1"/>
    </xf>
    <xf numFmtId="164" fontId="1" fillId="0" borderId="7" xfId="0" applyFont="1" applyFill="1" applyBorder="1" applyAlignment="1">
      <alignment/>
    </xf>
    <xf numFmtId="164" fontId="2" fillId="0" borderId="8" xfId="0" applyFont="1" applyFill="1" applyBorder="1" applyAlignment="1">
      <alignment wrapText="1"/>
    </xf>
    <xf numFmtId="165" fontId="7" fillId="0" borderId="2" xfId="0" applyNumberFormat="1" applyFont="1" applyFill="1" applyBorder="1" applyAlignment="1">
      <alignment/>
    </xf>
    <xf numFmtId="164" fontId="7" fillId="0" borderId="9" xfId="0" applyFont="1" applyFill="1" applyBorder="1" applyAlignment="1">
      <alignment horizontal="left" wrapText="1"/>
    </xf>
    <xf numFmtId="164" fontId="7" fillId="0" borderId="2" xfId="0" applyFont="1" applyFill="1" applyBorder="1" applyAlignment="1">
      <alignment horizontal="left" wrapText="1"/>
    </xf>
    <xf numFmtId="165" fontId="1" fillId="0" borderId="9" xfId="0" applyNumberFormat="1" applyFont="1" applyFill="1" applyBorder="1" applyAlignment="1">
      <alignment/>
    </xf>
    <xf numFmtId="164" fontId="1" fillId="0" borderId="0" xfId="0" applyFont="1" applyBorder="1" applyAlignment="1">
      <alignment/>
    </xf>
    <xf numFmtId="164" fontId="1" fillId="0" borderId="1" xfId="0" applyFont="1" applyBorder="1" applyAlignment="1">
      <alignment/>
    </xf>
    <xf numFmtId="164" fontId="7" fillId="0" borderId="5" xfId="0" applyFont="1" applyFill="1" applyBorder="1" applyAlignment="1">
      <alignment horizontal="left" wrapText="1"/>
    </xf>
    <xf numFmtId="164" fontId="7" fillId="0" borderId="3" xfId="0" applyFont="1" applyFill="1" applyBorder="1" applyAlignment="1">
      <alignment horizontal="left" wrapText="1"/>
    </xf>
    <xf numFmtId="165" fontId="1" fillId="0" borderId="5" xfId="0" applyNumberFormat="1" applyFont="1" applyFill="1" applyBorder="1" applyAlignment="1">
      <alignment/>
    </xf>
    <xf numFmtId="164" fontId="1" fillId="0" borderId="5" xfId="0" applyFont="1" applyFill="1" applyBorder="1" applyAlignment="1">
      <alignment horizontal="center" wrapText="1"/>
    </xf>
    <xf numFmtId="164" fontId="1" fillId="0" borderId="3" xfId="0" applyFont="1" applyFill="1" applyBorder="1" applyAlignment="1">
      <alignment horizontal="center" wrapText="1"/>
    </xf>
    <xf numFmtId="165" fontId="1" fillId="0" borderId="10" xfId="0" applyNumberFormat="1" applyFont="1" applyFill="1" applyBorder="1" applyAlignment="1">
      <alignment/>
    </xf>
    <xf numFmtId="165" fontId="1" fillId="0" borderId="4" xfId="0" applyNumberFormat="1" applyFont="1" applyFill="1" applyBorder="1" applyAlignment="1">
      <alignment/>
    </xf>
    <xf numFmtId="164" fontId="7" fillId="0" borderId="11" xfId="0" applyFont="1" applyFill="1" applyBorder="1" applyAlignment="1">
      <alignment/>
    </xf>
    <xf numFmtId="164" fontId="7" fillId="0" borderId="12" xfId="0" applyFont="1" applyFill="1" applyBorder="1" applyAlignment="1">
      <alignment horizontal="left" wrapText="1"/>
    </xf>
    <xf numFmtId="164" fontId="7" fillId="0" borderId="13" xfId="0" applyFont="1" applyFill="1" applyBorder="1" applyAlignment="1">
      <alignment horizontal="left" wrapText="1"/>
    </xf>
    <xf numFmtId="165" fontId="7" fillId="0" borderId="13" xfId="0" applyNumberFormat="1" applyFont="1" applyFill="1" applyBorder="1" applyAlignment="1">
      <alignment/>
    </xf>
    <xf numFmtId="165" fontId="7" fillId="0" borderId="1" xfId="0" applyNumberFormat="1" applyFont="1" applyFill="1" applyBorder="1" applyAlignment="1">
      <alignment/>
    </xf>
    <xf numFmtId="164" fontId="1" fillId="0" borderId="5" xfId="0" applyFont="1" applyFill="1" applyBorder="1" applyAlignment="1">
      <alignment/>
    </xf>
    <xf numFmtId="164" fontId="5" fillId="0" borderId="4" xfId="0" applyFont="1" applyFill="1" applyBorder="1" applyAlignment="1">
      <alignment horizontal="left" vertical="center" wrapText="1"/>
    </xf>
    <xf numFmtId="164" fontId="2" fillId="0" borderId="4" xfId="0" applyFont="1" applyFill="1" applyBorder="1" applyAlignment="1">
      <alignment wrapText="1"/>
    </xf>
    <xf numFmtId="164" fontId="1" fillId="0" borderId="11" xfId="0" applyFont="1" applyFill="1" applyBorder="1" applyAlignment="1">
      <alignment/>
    </xf>
    <xf numFmtId="164" fontId="7" fillId="0" borderId="12" xfId="0" applyFont="1" applyFill="1" applyBorder="1" applyAlignment="1">
      <alignment/>
    </xf>
    <xf numFmtId="164" fontId="1" fillId="0" borderId="12" xfId="0" applyFont="1" applyFill="1" applyBorder="1" applyAlignment="1">
      <alignment/>
    </xf>
    <xf numFmtId="164" fontId="1" fillId="0" borderId="13" xfId="0" applyFont="1" applyFill="1" applyBorder="1" applyAlignment="1">
      <alignment/>
    </xf>
    <xf numFmtId="165" fontId="7" fillId="0" borderId="1" xfId="0" applyNumberFormat="1" applyFont="1" applyFill="1" applyBorder="1" applyAlignment="1">
      <alignment/>
    </xf>
    <xf numFmtId="164" fontId="6" fillId="0" borderId="3" xfId="0" applyFont="1" applyFill="1" applyBorder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view="pageBreakPreview" zoomScaleSheetLayoutView="100" workbookViewId="0" topLeftCell="A56">
      <selection activeCell="B58" sqref="B58"/>
    </sheetView>
  </sheetViews>
  <sheetFormatPr defaultColWidth="9.140625" defaultRowHeight="12.75"/>
  <cols>
    <col min="1" max="1" width="4.57421875" style="1" customWidth="1"/>
    <col min="2" max="2" width="35.421875" style="1" customWidth="1"/>
    <col min="3" max="3" width="9.140625" style="1" customWidth="1"/>
    <col min="4" max="4" width="10.421875" style="1" customWidth="1"/>
    <col min="5" max="5" width="9.140625" style="1" customWidth="1"/>
    <col min="6" max="6" width="10.8515625" style="1" customWidth="1"/>
    <col min="7" max="7" width="26.7109375" style="1" customWidth="1"/>
    <col min="8" max="8" width="12.57421875" style="1" customWidth="1"/>
    <col min="9" max="10" width="11.7109375" style="1" customWidth="1"/>
    <col min="11" max="11" width="12.7109375" style="1" customWidth="1"/>
    <col min="12" max="12" width="11.8515625" style="1" customWidth="1"/>
    <col min="13" max="13" width="12.28125" style="1" customWidth="1"/>
    <col min="14" max="16384" width="9.140625" style="1" customWidth="1"/>
  </cols>
  <sheetData>
    <row r="1" spans="1:13" s="4" customFormat="1" ht="11.25">
      <c r="A1" s="2"/>
      <c r="B1" s="2"/>
      <c r="C1" s="2"/>
      <c r="D1" s="2"/>
      <c r="E1" s="2"/>
      <c r="F1" s="2"/>
      <c r="G1" s="2"/>
      <c r="H1" s="2"/>
      <c r="I1" s="2"/>
      <c r="J1" s="3" t="s">
        <v>0</v>
      </c>
      <c r="K1" s="2"/>
      <c r="L1" s="2"/>
      <c r="M1" s="2"/>
    </row>
    <row r="2" spans="1:13" s="4" customFormat="1" ht="11.25">
      <c r="A2" s="2"/>
      <c r="B2" s="2"/>
      <c r="C2" s="2"/>
      <c r="D2" s="2"/>
      <c r="E2" s="2"/>
      <c r="F2" s="2"/>
      <c r="G2" s="2"/>
      <c r="H2" s="2"/>
      <c r="I2" s="2"/>
      <c r="J2" s="3" t="s">
        <v>1</v>
      </c>
      <c r="K2" s="2"/>
      <c r="L2" s="2"/>
      <c r="M2" s="2"/>
    </row>
    <row r="3" spans="1:13" s="4" customFormat="1" ht="11.25">
      <c r="A3" s="2"/>
      <c r="B3" s="2"/>
      <c r="C3" s="2"/>
      <c r="D3" s="2"/>
      <c r="E3" s="2"/>
      <c r="F3" s="2"/>
      <c r="G3" s="2"/>
      <c r="H3" s="2"/>
      <c r="I3" s="2"/>
      <c r="J3" s="2" t="s">
        <v>2</v>
      </c>
      <c r="K3" s="2"/>
      <c r="L3" s="2"/>
      <c r="M3" s="2"/>
    </row>
    <row r="4" spans="1:13" s="4" customFormat="1" ht="11.25">
      <c r="A4" s="2"/>
      <c r="B4" s="2"/>
      <c r="C4" s="2"/>
      <c r="D4" s="2"/>
      <c r="E4" s="2"/>
      <c r="F4" s="2"/>
      <c r="G4" s="2"/>
      <c r="H4" s="2"/>
      <c r="I4" s="2"/>
      <c r="J4" s="5" t="s">
        <v>3</v>
      </c>
      <c r="K4" s="5"/>
      <c r="L4" s="2"/>
      <c r="M4" s="2"/>
    </row>
    <row r="5" spans="1:13" ht="28.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3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 t="s">
        <v>5</v>
      </c>
    </row>
    <row r="8" spans="1:13" ht="30" customHeight="1">
      <c r="A8" s="10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12</v>
      </c>
      <c r="H8" s="10"/>
      <c r="I8" s="10" t="s">
        <v>13</v>
      </c>
      <c r="J8" s="10" t="s">
        <v>14</v>
      </c>
      <c r="K8" s="10" t="s">
        <v>15</v>
      </c>
      <c r="L8" s="10"/>
      <c r="M8" s="10"/>
    </row>
    <row r="9" spans="1:13" ht="12.75" customHeight="1">
      <c r="A9" s="10"/>
      <c r="B9" s="10"/>
      <c r="C9" s="10"/>
      <c r="D9" s="10"/>
      <c r="E9" s="10"/>
      <c r="F9" s="10"/>
      <c r="G9" s="10" t="s">
        <v>16</v>
      </c>
      <c r="H9" s="10" t="s">
        <v>17</v>
      </c>
      <c r="I9" s="10"/>
      <c r="J9" s="10"/>
      <c r="K9" s="10" t="s">
        <v>18</v>
      </c>
      <c r="L9" s="10" t="s">
        <v>19</v>
      </c>
      <c r="M9" s="10" t="s">
        <v>20</v>
      </c>
    </row>
    <row r="10" spans="1:13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7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2.75" customHeight="1" hidden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23.25">
      <c r="A14" s="11" t="s">
        <v>21</v>
      </c>
      <c r="B14" s="12" t="s">
        <v>22</v>
      </c>
      <c r="C14" s="13"/>
      <c r="D14" s="13"/>
      <c r="E14" s="13"/>
      <c r="F14" s="13"/>
      <c r="G14" s="13" t="s">
        <v>23</v>
      </c>
      <c r="H14" s="14">
        <f>SUM(I14:K14)</f>
        <v>2507122</v>
      </c>
      <c r="I14" s="14">
        <f>SUM(I15:I18)</f>
        <v>137304</v>
      </c>
      <c r="J14" s="14">
        <f>J17+J16+J15</f>
        <v>1774685</v>
      </c>
      <c r="K14" s="14">
        <f>SUM(K15:K18)</f>
        <v>595133</v>
      </c>
      <c r="L14" s="14">
        <f>SUM(L15:L18)</f>
        <v>0</v>
      </c>
      <c r="M14" s="14">
        <v>0</v>
      </c>
    </row>
    <row r="15" spans="1:13" ht="12.75">
      <c r="A15" s="15"/>
      <c r="B15" s="16" t="s">
        <v>24</v>
      </c>
      <c r="C15" s="15"/>
      <c r="D15" s="15"/>
      <c r="E15" s="15"/>
      <c r="F15" s="15"/>
      <c r="G15" s="17" t="s">
        <v>25</v>
      </c>
      <c r="H15" s="18">
        <f>SUM(I15:K15)</f>
        <v>1176108</v>
      </c>
      <c r="I15" s="18">
        <v>137304</v>
      </c>
      <c r="J15" s="18">
        <v>443671</v>
      </c>
      <c r="K15" s="18">
        <v>595133</v>
      </c>
      <c r="L15" s="18">
        <v>0</v>
      </c>
      <c r="M15" s="18">
        <v>0</v>
      </c>
    </row>
    <row r="16" spans="1:13" ht="28.5" customHeight="1">
      <c r="A16" s="15"/>
      <c r="B16" s="16" t="s">
        <v>26</v>
      </c>
      <c r="C16" s="15"/>
      <c r="D16" s="15"/>
      <c r="E16" s="15"/>
      <c r="F16" s="15"/>
      <c r="G16" s="17" t="s">
        <v>27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</row>
    <row r="17" spans="1:13" ht="21.75" customHeight="1">
      <c r="A17" s="19"/>
      <c r="B17" s="20" t="s">
        <v>28</v>
      </c>
      <c r="C17" s="19" t="s">
        <v>29</v>
      </c>
      <c r="D17" s="19" t="s">
        <v>30</v>
      </c>
      <c r="E17" s="21" t="s">
        <v>31</v>
      </c>
      <c r="F17" s="21" t="s">
        <v>32</v>
      </c>
      <c r="G17" s="22" t="s">
        <v>33</v>
      </c>
      <c r="H17" s="23">
        <f>SUM(I17:K18)</f>
        <v>1331014</v>
      </c>
      <c r="I17" s="23">
        <v>0</v>
      </c>
      <c r="J17" s="23">
        <v>1331014</v>
      </c>
      <c r="K17" s="23">
        <v>0</v>
      </c>
      <c r="L17" s="23"/>
      <c r="M17" s="23">
        <v>0</v>
      </c>
    </row>
    <row r="18" spans="1:13" ht="3" customHeight="1">
      <c r="A18" s="19"/>
      <c r="B18" s="20"/>
      <c r="C18" s="19"/>
      <c r="D18" s="19"/>
      <c r="E18" s="21"/>
      <c r="F18" s="21"/>
      <c r="G18" s="22"/>
      <c r="H18" s="23"/>
      <c r="I18" s="23"/>
      <c r="J18" s="23"/>
      <c r="K18" s="23"/>
      <c r="L18" s="23"/>
      <c r="M18" s="23"/>
    </row>
    <row r="19" spans="1:13" ht="34.5">
      <c r="A19" s="24" t="s">
        <v>34</v>
      </c>
      <c r="B19" s="12" t="s">
        <v>35</v>
      </c>
      <c r="C19" s="13"/>
      <c r="D19" s="13"/>
      <c r="E19" s="13"/>
      <c r="F19" s="13"/>
      <c r="G19" s="13" t="s">
        <v>23</v>
      </c>
      <c r="H19" s="14">
        <f>SUM(H20:H23)</f>
        <v>5128440</v>
      </c>
      <c r="I19" s="14">
        <f>I22+I21+I20</f>
        <v>1081822</v>
      </c>
      <c r="J19" s="14">
        <f>J22+J21+J20</f>
        <v>2159970</v>
      </c>
      <c r="K19" s="14">
        <f>SUM(K20:K23)</f>
        <v>1886648</v>
      </c>
      <c r="L19" s="14">
        <f>SUM(L20:L23)</f>
        <v>0</v>
      </c>
      <c r="M19" s="14">
        <v>0</v>
      </c>
    </row>
    <row r="20" spans="1:13" ht="23.25">
      <c r="A20" s="24"/>
      <c r="B20" s="16" t="s">
        <v>36</v>
      </c>
      <c r="C20" s="15"/>
      <c r="D20" s="15"/>
      <c r="E20" s="15"/>
      <c r="F20" s="15"/>
      <c r="G20" s="17" t="s">
        <v>25</v>
      </c>
      <c r="H20" s="18">
        <f>K20+J20+I20</f>
        <v>3210515.7800000003</v>
      </c>
      <c r="I20" s="18">
        <v>459879.78</v>
      </c>
      <c r="J20" s="18">
        <v>863988</v>
      </c>
      <c r="K20" s="18">
        <v>1886648</v>
      </c>
      <c r="L20" s="18"/>
      <c r="M20" s="18">
        <v>0</v>
      </c>
    </row>
    <row r="21" spans="1:13" ht="34.5">
      <c r="A21" s="24"/>
      <c r="B21" s="16" t="s">
        <v>37</v>
      </c>
      <c r="C21" s="15"/>
      <c r="D21" s="15"/>
      <c r="E21" s="15"/>
      <c r="F21" s="15"/>
      <c r="G21" s="17" t="s">
        <v>27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</row>
    <row r="22" spans="1:13" ht="12.75" customHeight="1">
      <c r="A22" s="24"/>
      <c r="B22" s="20" t="s">
        <v>38</v>
      </c>
      <c r="C22" s="19" t="s">
        <v>29</v>
      </c>
      <c r="D22" s="19" t="s">
        <v>30</v>
      </c>
      <c r="E22" s="21" t="s">
        <v>31</v>
      </c>
      <c r="F22" s="21" t="s">
        <v>32</v>
      </c>
      <c r="G22" s="22" t="s">
        <v>33</v>
      </c>
      <c r="H22" s="23">
        <f>K22+J22+I22</f>
        <v>1917924.22</v>
      </c>
      <c r="I22" s="23">
        <v>621942.22</v>
      </c>
      <c r="J22" s="23">
        <v>1295982</v>
      </c>
      <c r="K22" s="23">
        <v>0</v>
      </c>
      <c r="L22" s="23"/>
      <c r="M22" s="23">
        <v>0</v>
      </c>
    </row>
    <row r="23" spans="1:13" ht="12.75">
      <c r="A23" s="19"/>
      <c r="B23" s="20"/>
      <c r="C23" s="19"/>
      <c r="D23" s="19"/>
      <c r="E23" s="21"/>
      <c r="F23" s="21"/>
      <c r="G23" s="22"/>
      <c r="H23" s="23"/>
      <c r="I23" s="23"/>
      <c r="J23" s="23"/>
      <c r="K23" s="23"/>
      <c r="L23" s="23"/>
      <c r="M23" s="23"/>
    </row>
    <row r="24" spans="1:13" ht="39.75" customHeight="1">
      <c r="A24" s="24" t="s">
        <v>39</v>
      </c>
      <c r="B24" s="12" t="s">
        <v>40</v>
      </c>
      <c r="C24" s="13"/>
      <c r="D24" s="13"/>
      <c r="E24" s="13"/>
      <c r="F24" s="13"/>
      <c r="G24" s="13" t="s">
        <v>23</v>
      </c>
      <c r="H24" s="25">
        <f>SUM(J24+I24+K24+L24)</f>
        <v>3080000</v>
      </c>
      <c r="I24" s="25">
        <f>I27+I26+I25</f>
        <v>104489</v>
      </c>
      <c r="J24" s="25">
        <f>SUM(J25+J27)</f>
        <v>800000</v>
      </c>
      <c r="K24" s="25">
        <f>K25+K27</f>
        <v>1172166</v>
      </c>
      <c r="L24" s="25">
        <f>L25+L26+L27</f>
        <v>1003345</v>
      </c>
      <c r="M24" s="26">
        <v>0</v>
      </c>
    </row>
    <row r="25" spans="1:13" ht="12.75">
      <c r="A25" s="24"/>
      <c r="B25" s="16" t="s">
        <v>24</v>
      </c>
      <c r="C25" s="15"/>
      <c r="D25" s="15"/>
      <c r="E25" s="15"/>
      <c r="F25" s="15"/>
      <c r="G25" s="17" t="s">
        <v>25</v>
      </c>
      <c r="H25" s="25">
        <f>I25+J25+K25+L25</f>
        <v>1193778.25</v>
      </c>
      <c r="I25" s="25">
        <v>83140.45</v>
      </c>
      <c r="J25" s="25">
        <v>200000</v>
      </c>
      <c r="K25" s="25">
        <v>468866.4</v>
      </c>
      <c r="L25" s="25">
        <f>374382.4+67389</f>
        <v>441771.4</v>
      </c>
      <c r="M25" s="26">
        <v>0</v>
      </c>
    </row>
    <row r="26" spans="1:13" ht="34.5">
      <c r="A26" s="24"/>
      <c r="B26" s="16" t="s">
        <v>37</v>
      </c>
      <c r="C26" s="15"/>
      <c r="D26" s="15"/>
      <c r="E26" s="15"/>
      <c r="F26" s="15"/>
      <c r="G26" s="17" t="s">
        <v>27</v>
      </c>
      <c r="H26" s="25">
        <f>SUM(J26+I26+K26+L26)</f>
        <v>0</v>
      </c>
      <c r="I26" s="25">
        <v>0</v>
      </c>
      <c r="J26" s="25">
        <v>0</v>
      </c>
      <c r="K26" s="25">
        <v>0</v>
      </c>
      <c r="L26" s="25">
        <v>0</v>
      </c>
      <c r="M26" s="26">
        <v>0</v>
      </c>
    </row>
    <row r="27" spans="1:13" ht="12.75" customHeight="1">
      <c r="A27" s="24"/>
      <c r="B27" s="20" t="s">
        <v>41</v>
      </c>
      <c r="C27" s="19" t="s">
        <v>42</v>
      </c>
      <c r="D27" s="19" t="s">
        <v>30</v>
      </c>
      <c r="E27" s="21" t="s">
        <v>31</v>
      </c>
      <c r="F27" s="21" t="s">
        <v>32</v>
      </c>
      <c r="G27" s="22" t="s">
        <v>33</v>
      </c>
      <c r="H27" s="27">
        <f>SUM(I27:M28)</f>
        <v>1886221.7500000002</v>
      </c>
      <c r="I27" s="27">
        <v>21348.55</v>
      </c>
      <c r="J27" s="27">
        <v>600000</v>
      </c>
      <c r="K27" s="27">
        <v>703299.6</v>
      </c>
      <c r="L27" s="27">
        <v>561573.6</v>
      </c>
      <c r="M27" s="27">
        <v>0</v>
      </c>
    </row>
    <row r="28" spans="1:13" ht="12.75" customHeight="1">
      <c r="A28" s="19"/>
      <c r="B28" s="20"/>
      <c r="C28" s="19"/>
      <c r="D28" s="19"/>
      <c r="E28" s="21"/>
      <c r="F28" s="21"/>
      <c r="G28" s="22"/>
      <c r="H28" s="27"/>
      <c r="I28" s="27"/>
      <c r="J28" s="27"/>
      <c r="K28" s="27"/>
      <c r="L28" s="27"/>
      <c r="M28" s="27"/>
    </row>
    <row r="29" spans="1:13" ht="37.5" customHeight="1">
      <c r="A29" s="24" t="s">
        <v>43</v>
      </c>
      <c r="B29" s="12" t="s">
        <v>40</v>
      </c>
      <c r="C29" s="13"/>
      <c r="D29" s="13"/>
      <c r="E29" s="13"/>
      <c r="F29" s="13"/>
      <c r="G29" s="13" t="s">
        <v>23</v>
      </c>
      <c r="H29" s="25">
        <f>H30+H31+H32</f>
        <v>5200000</v>
      </c>
      <c r="I29" s="25">
        <f>I32+I31+I30</f>
        <v>126241</v>
      </c>
      <c r="J29" s="28">
        <f>SUM(J30+J32)</f>
        <v>800000</v>
      </c>
      <c r="K29" s="28">
        <f>K30+K31+K32</f>
        <v>2399713</v>
      </c>
      <c r="L29" s="28">
        <f>L32+L31+L30</f>
        <v>1874046</v>
      </c>
      <c r="M29" s="28">
        <v>0</v>
      </c>
    </row>
    <row r="30" spans="1:13" ht="13.5" customHeight="1">
      <c r="A30" s="24"/>
      <c r="B30" s="16" t="s">
        <v>24</v>
      </c>
      <c r="C30" s="15"/>
      <c r="D30" s="15"/>
      <c r="E30" s="15"/>
      <c r="F30" s="15"/>
      <c r="G30" s="17" t="s">
        <v>25</v>
      </c>
      <c r="H30" s="25">
        <f>I30+J30+K30+L30</f>
        <v>2010188.64</v>
      </c>
      <c r="I30" s="25">
        <v>103132.44</v>
      </c>
      <c r="J30" s="25">
        <v>200000</v>
      </c>
      <c r="K30" s="25">
        <v>959885.2</v>
      </c>
      <c r="L30" s="25">
        <f>751250-4079</f>
        <v>747171</v>
      </c>
      <c r="M30" s="26">
        <v>0</v>
      </c>
    </row>
    <row r="31" spans="1:13" ht="40.5" customHeight="1">
      <c r="A31" s="24"/>
      <c r="B31" s="16" t="s">
        <v>37</v>
      </c>
      <c r="C31" s="15"/>
      <c r="D31" s="15"/>
      <c r="E31" s="15"/>
      <c r="F31" s="15"/>
      <c r="G31" s="17" t="s">
        <v>27</v>
      </c>
      <c r="H31" s="25">
        <f>SUM(I31:M31)</f>
        <v>0</v>
      </c>
      <c r="I31" s="25">
        <v>0</v>
      </c>
      <c r="J31" s="25">
        <v>0</v>
      </c>
      <c r="K31" s="25">
        <v>0</v>
      </c>
      <c r="L31" s="25">
        <v>0</v>
      </c>
      <c r="M31" s="26">
        <v>0</v>
      </c>
    </row>
    <row r="32" spans="1:13" ht="18" customHeight="1">
      <c r="A32" s="24"/>
      <c r="B32" s="20" t="s">
        <v>44</v>
      </c>
      <c r="C32" s="19" t="s">
        <v>42</v>
      </c>
      <c r="D32" s="19" t="s">
        <v>30</v>
      </c>
      <c r="E32" s="21" t="s">
        <v>31</v>
      </c>
      <c r="F32" s="21" t="s">
        <v>32</v>
      </c>
      <c r="G32" s="22" t="s">
        <v>33</v>
      </c>
      <c r="H32" s="27">
        <f>I32+J32+K32+L32</f>
        <v>3189811.3600000003</v>
      </c>
      <c r="I32" s="27">
        <v>23108.56</v>
      </c>
      <c r="J32" s="27">
        <v>600000</v>
      </c>
      <c r="K32" s="27">
        <v>1439827.8</v>
      </c>
      <c r="L32" s="27">
        <v>1126875</v>
      </c>
      <c r="M32" s="27">
        <v>0</v>
      </c>
    </row>
    <row r="33" spans="1:13" ht="21" customHeight="1">
      <c r="A33" s="19"/>
      <c r="B33" s="20"/>
      <c r="C33" s="19"/>
      <c r="D33" s="19"/>
      <c r="E33" s="21"/>
      <c r="F33" s="21"/>
      <c r="G33" s="22"/>
      <c r="H33" s="27"/>
      <c r="I33" s="27"/>
      <c r="J33" s="27"/>
      <c r="K33" s="27"/>
      <c r="L33" s="27"/>
      <c r="M33" s="27"/>
    </row>
    <row r="34" spans="1:13" ht="25.5" customHeight="1">
      <c r="A34" s="24" t="s">
        <v>45</v>
      </c>
      <c r="B34" s="12" t="s">
        <v>22</v>
      </c>
      <c r="C34" s="13"/>
      <c r="D34" s="13"/>
      <c r="E34" s="13"/>
      <c r="F34" s="13"/>
      <c r="G34" s="13" t="s">
        <v>23</v>
      </c>
      <c r="H34" s="25">
        <f>SUM(I34:M34)</f>
        <v>2200000</v>
      </c>
      <c r="I34" s="25">
        <f>SUM(I35:I38)</f>
        <v>1027472</v>
      </c>
      <c r="J34" s="25">
        <f>SUM(J35+J37)</f>
        <v>95000</v>
      </c>
      <c r="K34" s="28">
        <f>K37+K36+K35</f>
        <v>1077528</v>
      </c>
      <c r="L34" s="28">
        <v>0</v>
      </c>
      <c r="M34" s="29">
        <v>0</v>
      </c>
    </row>
    <row r="35" spans="1:13" ht="12.75" customHeight="1">
      <c r="A35" s="24"/>
      <c r="B35" s="16" t="s">
        <v>24</v>
      </c>
      <c r="C35" s="15"/>
      <c r="D35" s="15"/>
      <c r="E35" s="15"/>
      <c r="F35" s="15"/>
      <c r="G35" s="17" t="s">
        <v>25</v>
      </c>
      <c r="H35" s="25">
        <f>SUM(I35:M35)</f>
        <v>1403896.6099999999</v>
      </c>
      <c r="I35" s="25">
        <v>1016604.36</v>
      </c>
      <c r="J35" s="25">
        <v>20000</v>
      </c>
      <c r="K35" s="25">
        <f>236745.25+130547</f>
        <v>367292.25</v>
      </c>
      <c r="L35" s="25">
        <v>0</v>
      </c>
      <c r="M35" s="26">
        <v>0</v>
      </c>
    </row>
    <row r="36" spans="1:13" ht="27" customHeight="1">
      <c r="A36" s="24"/>
      <c r="B36" s="16" t="s">
        <v>26</v>
      </c>
      <c r="C36" s="15"/>
      <c r="D36" s="15"/>
      <c r="E36" s="15"/>
      <c r="F36" s="15"/>
      <c r="G36" s="17" t="s">
        <v>27</v>
      </c>
      <c r="H36" s="25">
        <f>SUM(I36:K36)</f>
        <v>0</v>
      </c>
      <c r="I36" s="25">
        <v>0</v>
      </c>
      <c r="J36" s="25">
        <v>0</v>
      </c>
      <c r="K36" s="25">
        <v>0</v>
      </c>
      <c r="L36" s="25">
        <v>0</v>
      </c>
      <c r="M36" s="26">
        <v>0</v>
      </c>
    </row>
    <row r="37" spans="1:13" ht="12.75" customHeight="1">
      <c r="A37" s="24"/>
      <c r="B37" s="20" t="s">
        <v>46</v>
      </c>
      <c r="C37" s="19" t="s">
        <v>29</v>
      </c>
      <c r="D37" s="19" t="s">
        <v>30</v>
      </c>
      <c r="E37" s="21" t="s">
        <v>31</v>
      </c>
      <c r="F37" s="21" t="s">
        <v>32</v>
      </c>
      <c r="G37" s="22" t="s">
        <v>33</v>
      </c>
      <c r="H37" s="27">
        <f>SUM(I37:M38)</f>
        <v>796103.39</v>
      </c>
      <c r="I37" s="27">
        <v>10867.64</v>
      </c>
      <c r="J37" s="27">
        <v>75000</v>
      </c>
      <c r="K37" s="27">
        <v>710235.75</v>
      </c>
      <c r="L37" s="27">
        <v>0</v>
      </c>
      <c r="M37" s="27">
        <v>0</v>
      </c>
    </row>
    <row r="38" spans="1:13" ht="12.75" customHeight="1">
      <c r="A38" s="24"/>
      <c r="B38" s="20"/>
      <c r="C38" s="19"/>
      <c r="D38" s="19"/>
      <c r="E38" s="21"/>
      <c r="F38" s="21"/>
      <c r="G38" s="22"/>
      <c r="H38" s="27"/>
      <c r="I38" s="27"/>
      <c r="J38" s="27"/>
      <c r="K38" s="27"/>
      <c r="L38" s="27"/>
      <c r="M38" s="27"/>
    </row>
    <row r="39" spans="1:13" ht="26.25" customHeight="1">
      <c r="A39" s="11" t="s">
        <v>47</v>
      </c>
      <c r="B39" s="12" t="s">
        <v>22</v>
      </c>
      <c r="C39" s="13"/>
      <c r="D39" s="13"/>
      <c r="E39" s="13"/>
      <c r="F39" s="13"/>
      <c r="G39" s="13" t="s">
        <v>23</v>
      </c>
      <c r="H39" s="25">
        <f>H40+H41+H42</f>
        <v>4600000</v>
      </c>
      <c r="I39" s="25">
        <f>I43+I41+I40</f>
        <v>1552</v>
      </c>
      <c r="J39" s="28">
        <f>SUM(J40+J42)</f>
        <v>1200000</v>
      </c>
      <c r="K39" s="28">
        <f>K42+K41+K40</f>
        <v>1049000</v>
      </c>
      <c r="L39" s="28">
        <f>L42+L41+L40</f>
        <v>1850000</v>
      </c>
      <c r="M39" s="28">
        <f>M42+M41+M40</f>
        <v>499448</v>
      </c>
    </row>
    <row r="40" spans="1:13" ht="12.75" customHeight="1">
      <c r="A40" s="24"/>
      <c r="B40" s="16" t="s">
        <v>24</v>
      </c>
      <c r="C40" s="15"/>
      <c r="D40" s="15"/>
      <c r="E40" s="15"/>
      <c r="F40" s="15"/>
      <c r="G40" s="17" t="s">
        <v>25</v>
      </c>
      <c r="H40" s="25">
        <f>I40+J40+K40+L40+M40</f>
        <v>1444003</v>
      </c>
      <c r="I40" s="25">
        <v>1552</v>
      </c>
      <c r="J40" s="25">
        <v>450000</v>
      </c>
      <c r="K40" s="25">
        <v>262250</v>
      </c>
      <c r="L40" s="25">
        <v>462500</v>
      </c>
      <c r="M40" s="26">
        <f>77249+190452</f>
        <v>267701</v>
      </c>
    </row>
    <row r="41" spans="1:13" ht="25.5" customHeight="1">
      <c r="A41" s="24"/>
      <c r="B41" s="16" t="s">
        <v>26</v>
      </c>
      <c r="C41" s="15"/>
      <c r="D41" s="15"/>
      <c r="E41" s="15"/>
      <c r="F41" s="15"/>
      <c r="G41" s="17" t="s">
        <v>27</v>
      </c>
      <c r="H41" s="25">
        <f>SUM(I41:M41)</f>
        <v>0</v>
      </c>
      <c r="I41" s="25">
        <v>0</v>
      </c>
      <c r="J41" s="25">
        <v>0</v>
      </c>
      <c r="K41" s="25">
        <v>0</v>
      </c>
      <c r="L41" s="25">
        <v>0</v>
      </c>
      <c r="M41" s="26">
        <v>0</v>
      </c>
    </row>
    <row r="42" spans="1:13" ht="12.75" customHeight="1">
      <c r="A42" s="24"/>
      <c r="B42" s="20" t="s">
        <v>48</v>
      </c>
      <c r="C42" s="19" t="s">
        <v>49</v>
      </c>
      <c r="D42" s="19" t="s">
        <v>30</v>
      </c>
      <c r="E42" s="21" t="s">
        <v>31</v>
      </c>
      <c r="F42" s="21" t="s">
        <v>32</v>
      </c>
      <c r="G42" s="22" t="s">
        <v>33</v>
      </c>
      <c r="H42" s="27">
        <f>SUM(I42:M42)</f>
        <v>3155997</v>
      </c>
      <c r="I42" s="27">
        <v>0</v>
      </c>
      <c r="J42" s="27">
        <v>750000</v>
      </c>
      <c r="K42" s="27">
        <v>786750</v>
      </c>
      <c r="L42" s="27">
        <v>1387500</v>
      </c>
      <c r="M42" s="27">
        <v>231747</v>
      </c>
    </row>
    <row r="43" spans="1:13" ht="12.75" customHeight="1">
      <c r="A43" s="24"/>
      <c r="B43" s="20"/>
      <c r="C43" s="19"/>
      <c r="D43" s="19"/>
      <c r="E43" s="21"/>
      <c r="F43" s="21"/>
      <c r="G43" s="22"/>
      <c r="H43" s="27"/>
      <c r="I43" s="27"/>
      <c r="J43" s="27"/>
      <c r="K43" s="27"/>
      <c r="L43" s="27"/>
      <c r="M43" s="27"/>
    </row>
    <row r="44" spans="1:13" ht="34.5">
      <c r="A44" s="11" t="s">
        <v>50</v>
      </c>
      <c r="B44" s="12" t="s">
        <v>51</v>
      </c>
      <c r="C44" s="13"/>
      <c r="D44" s="13"/>
      <c r="E44" s="30"/>
      <c r="F44" s="30"/>
      <c r="G44" s="13" t="s">
        <v>23</v>
      </c>
      <c r="H44" s="31">
        <f>H45+H46+H47</f>
        <v>6000000</v>
      </c>
      <c r="I44" s="14">
        <f>I45+I46+I47</f>
        <v>105050</v>
      </c>
      <c r="J44" s="14">
        <f>J45+J46+J47</f>
        <v>1755911</v>
      </c>
      <c r="K44" s="14">
        <f>K45+K46+K47</f>
        <v>352385</v>
      </c>
      <c r="L44" s="14">
        <f>L45+L46+L47</f>
        <v>1786654</v>
      </c>
      <c r="M44" s="14">
        <f>M45+M46+M47</f>
        <v>2000000</v>
      </c>
    </row>
    <row r="45" spans="1:13" ht="45.75">
      <c r="A45" s="15"/>
      <c r="B45" s="16" t="s">
        <v>52</v>
      </c>
      <c r="C45" s="15"/>
      <c r="D45" s="15"/>
      <c r="E45" s="32"/>
      <c r="F45" s="32"/>
      <c r="G45" s="17" t="s">
        <v>25</v>
      </c>
      <c r="H45" s="18">
        <f>I45+J45+K45+L45+M45</f>
        <v>2470150.8</v>
      </c>
      <c r="I45" s="18">
        <v>105050</v>
      </c>
      <c r="J45" s="18">
        <v>263386</v>
      </c>
      <c r="K45" s="18">
        <v>52857.75</v>
      </c>
      <c r="L45" s="18">
        <f>6670.05+1742187</f>
        <v>1748857.05</v>
      </c>
      <c r="M45" s="18">
        <v>300000</v>
      </c>
    </row>
    <row r="46" spans="1:13" ht="12.75">
      <c r="A46" s="15"/>
      <c r="B46" s="15" t="s">
        <v>53</v>
      </c>
      <c r="C46" s="15"/>
      <c r="D46" s="15"/>
      <c r="E46" s="32"/>
      <c r="F46" s="32"/>
      <c r="G46" s="17" t="s">
        <v>27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</row>
    <row r="47" spans="1:13" ht="34.5">
      <c r="A47" s="33"/>
      <c r="B47" s="34" t="s">
        <v>54</v>
      </c>
      <c r="C47" s="15" t="s">
        <v>55</v>
      </c>
      <c r="D47" s="15" t="s">
        <v>30</v>
      </c>
      <c r="E47" s="35" t="s">
        <v>31</v>
      </c>
      <c r="F47" s="36" t="s">
        <v>32</v>
      </c>
      <c r="G47" s="37" t="s">
        <v>33</v>
      </c>
      <c r="H47" s="18">
        <f>I47+J47+K47+L47+M47</f>
        <v>3529849.2</v>
      </c>
      <c r="I47" s="18">
        <v>0</v>
      </c>
      <c r="J47" s="18">
        <v>1492525</v>
      </c>
      <c r="K47" s="18">
        <v>299527.25</v>
      </c>
      <c r="L47" s="18">
        <v>37796.95</v>
      </c>
      <c r="M47" s="18">
        <v>1700000</v>
      </c>
    </row>
    <row r="48" spans="1:13" ht="34.5">
      <c r="A48" s="11" t="s">
        <v>56</v>
      </c>
      <c r="B48" s="38" t="s">
        <v>35</v>
      </c>
      <c r="C48" s="13"/>
      <c r="D48" s="13"/>
      <c r="E48" s="39"/>
      <c r="F48" s="40"/>
      <c r="G48" s="41" t="s">
        <v>23</v>
      </c>
      <c r="H48" s="14">
        <f>H49+H50+H51</f>
        <v>8700000</v>
      </c>
      <c r="I48" s="14">
        <v>0</v>
      </c>
      <c r="J48" s="14">
        <f>J49+J50+J51</f>
        <v>170000</v>
      </c>
      <c r="K48" s="14">
        <f>K49+K50+K51</f>
        <v>95000</v>
      </c>
      <c r="L48" s="14">
        <f>L49+L50+L51</f>
        <v>450000</v>
      </c>
      <c r="M48" s="14">
        <f>M49+M50+M51</f>
        <v>7985000</v>
      </c>
    </row>
    <row r="49" spans="1:13" ht="23.25">
      <c r="A49" s="15"/>
      <c r="B49" s="42" t="s">
        <v>36</v>
      </c>
      <c r="C49" s="15"/>
      <c r="D49" s="15"/>
      <c r="E49" s="35"/>
      <c r="F49" s="43"/>
      <c r="G49" s="44" t="s">
        <v>25</v>
      </c>
      <c r="H49" s="18">
        <f>I49+J49+K49+L49+M49</f>
        <v>3572000</v>
      </c>
      <c r="I49" s="18">
        <v>0</v>
      </c>
      <c r="J49" s="18">
        <v>70000</v>
      </c>
      <c r="K49" s="18">
        <v>38000</v>
      </c>
      <c r="L49" s="18">
        <f>120000+150000</f>
        <v>270000</v>
      </c>
      <c r="M49" s="18">
        <v>3194000</v>
      </c>
    </row>
    <row r="50" spans="1:13" ht="34.5">
      <c r="A50" s="15"/>
      <c r="B50" s="42" t="s">
        <v>37</v>
      </c>
      <c r="C50" s="15"/>
      <c r="D50" s="15"/>
      <c r="E50" s="35"/>
      <c r="F50" s="43"/>
      <c r="G50" s="44" t="s">
        <v>27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</row>
    <row r="51" spans="1:13" ht="34.5">
      <c r="A51" s="33"/>
      <c r="B51" s="42" t="s">
        <v>57</v>
      </c>
      <c r="C51" s="33" t="s">
        <v>49</v>
      </c>
      <c r="D51" s="33" t="s">
        <v>30</v>
      </c>
      <c r="E51" s="21" t="s">
        <v>31</v>
      </c>
      <c r="F51" s="43" t="s">
        <v>32</v>
      </c>
      <c r="G51" s="45" t="s">
        <v>33</v>
      </c>
      <c r="H51" s="18">
        <f>I51+J51+K51+L51+M51</f>
        <v>5128000</v>
      </c>
      <c r="I51" s="18">
        <v>0</v>
      </c>
      <c r="J51" s="18">
        <v>100000</v>
      </c>
      <c r="K51" s="18">
        <v>57000</v>
      </c>
      <c r="L51" s="18">
        <v>180000</v>
      </c>
      <c r="M51" s="18">
        <v>4791000</v>
      </c>
    </row>
    <row r="52" spans="1:13" ht="12.75">
      <c r="A52" s="41"/>
      <c r="B52" s="46" t="s">
        <v>58</v>
      </c>
      <c r="C52" s="47"/>
      <c r="D52" s="47"/>
      <c r="E52" s="47"/>
      <c r="F52" s="47"/>
      <c r="G52" s="48"/>
      <c r="H52" s="49">
        <f>I52+J52+K52+L52+M52</f>
        <v>37415562</v>
      </c>
      <c r="I52" s="49">
        <f>I14+I19+I24+I29+I34+I39+I44+I48</f>
        <v>2583930</v>
      </c>
      <c r="J52" s="49">
        <f>J14+J19+J24+J29+J34+J39+J44+J48</f>
        <v>8755566</v>
      </c>
      <c r="K52" s="49">
        <f>K14+K19+K24+K29+K34+K39+K44+K48</f>
        <v>8627573</v>
      </c>
      <c r="L52" s="49">
        <f>L14+L19+L24+L29+L34+L39+L44+L48</f>
        <v>6964045</v>
      </c>
      <c r="M52" s="49">
        <f>M14+M19+M24+M29+M34+M39+M44+M48</f>
        <v>10484448</v>
      </c>
    </row>
    <row r="53" spans="1:17" s="54" customFormat="1" ht="24.75" customHeight="1">
      <c r="A53" s="11" t="s">
        <v>59</v>
      </c>
      <c r="B53" s="38" t="s">
        <v>35</v>
      </c>
      <c r="C53" s="50"/>
      <c r="D53" s="50"/>
      <c r="E53" s="50"/>
      <c r="F53" s="51"/>
      <c r="G53" s="41" t="s">
        <v>23</v>
      </c>
      <c r="H53" s="52">
        <f>H54+H55+H56</f>
        <v>265551</v>
      </c>
      <c r="I53" s="14">
        <v>0</v>
      </c>
      <c r="J53" s="14">
        <f>J56+J55+J54</f>
        <v>47882</v>
      </c>
      <c r="K53" s="14">
        <v>125069</v>
      </c>
      <c r="L53" s="14">
        <v>92600</v>
      </c>
      <c r="M53" s="14">
        <v>0</v>
      </c>
      <c r="N53" s="53"/>
      <c r="O53" s="53"/>
      <c r="P53" s="53"/>
      <c r="Q53" s="53"/>
    </row>
    <row r="54" spans="1:17" s="54" customFormat="1" ht="12.75">
      <c r="A54" s="15"/>
      <c r="B54" s="42" t="s">
        <v>24</v>
      </c>
      <c r="C54" s="55"/>
      <c r="D54" s="55"/>
      <c r="E54" s="55"/>
      <c r="F54" s="56"/>
      <c r="G54" s="44" t="s">
        <v>25</v>
      </c>
      <c r="H54" s="57">
        <f>I54+J54+K54+L54</f>
        <v>46407</v>
      </c>
      <c r="I54" s="18">
        <v>0</v>
      </c>
      <c r="J54" s="18">
        <v>7182</v>
      </c>
      <c r="K54" s="18">
        <v>25335</v>
      </c>
      <c r="L54" s="18">
        <v>13890</v>
      </c>
      <c r="M54" s="18">
        <v>0</v>
      </c>
      <c r="N54" s="53"/>
      <c r="O54" s="53"/>
      <c r="P54" s="53"/>
      <c r="Q54" s="53"/>
    </row>
    <row r="55" spans="1:17" s="54" customFormat="1" ht="23.25">
      <c r="A55" s="15"/>
      <c r="B55" s="42" t="s">
        <v>60</v>
      </c>
      <c r="C55" s="55"/>
      <c r="D55" s="55"/>
      <c r="E55" s="55"/>
      <c r="F55" s="56"/>
      <c r="G55" s="44" t="s">
        <v>27</v>
      </c>
      <c r="H55" s="57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53"/>
      <c r="O55" s="53"/>
      <c r="P55" s="53"/>
      <c r="Q55" s="53"/>
    </row>
    <row r="56" spans="1:17" s="54" customFormat="1" ht="23.25">
      <c r="A56" s="15"/>
      <c r="B56" s="42" t="s">
        <v>61</v>
      </c>
      <c r="C56" s="58" t="s">
        <v>62</v>
      </c>
      <c r="D56" s="15" t="s">
        <v>30</v>
      </c>
      <c r="E56" s="58">
        <v>750</v>
      </c>
      <c r="F56" s="59">
        <v>75023</v>
      </c>
      <c r="G56" s="45" t="s">
        <v>33</v>
      </c>
      <c r="H56" s="60">
        <f>I56+J56+K56+L56</f>
        <v>219144</v>
      </c>
      <c r="I56" s="61">
        <v>0</v>
      </c>
      <c r="J56" s="18">
        <v>40700</v>
      </c>
      <c r="K56" s="18">
        <v>99734</v>
      </c>
      <c r="L56" s="18">
        <v>78710</v>
      </c>
      <c r="M56" s="18">
        <v>0</v>
      </c>
      <c r="N56" s="53"/>
      <c r="O56" s="53"/>
      <c r="P56" s="53"/>
      <c r="Q56" s="53"/>
    </row>
    <row r="57" spans="2:17" s="54" customFormat="1" ht="12.75">
      <c r="B57" s="62" t="s">
        <v>63</v>
      </c>
      <c r="C57" s="63"/>
      <c r="D57" s="63"/>
      <c r="E57" s="63"/>
      <c r="F57" s="63"/>
      <c r="G57" s="64"/>
      <c r="H57" s="65">
        <f>I57+J57+K57+L57+M57</f>
        <v>265551</v>
      </c>
      <c r="I57" s="66">
        <f>I53</f>
        <v>0</v>
      </c>
      <c r="J57" s="66">
        <f>J53</f>
        <v>47882</v>
      </c>
      <c r="K57" s="66">
        <f>K53</f>
        <v>125069</v>
      </c>
      <c r="L57" s="66">
        <f>L53</f>
        <v>92600</v>
      </c>
      <c r="M57" s="66">
        <f>M53</f>
        <v>0</v>
      </c>
      <c r="N57" s="53"/>
      <c r="O57" s="53"/>
      <c r="P57" s="53"/>
      <c r="Q57" s="53"/>
    </row>
    <row r="58" spans="1:13" ht="23.25">
      <c r="A58" s="24" t="s">
        <v>64</v>
      </c>
      <c r="B58" s="16" t="s">
        <v>22</v>
      </c>
      <c r="C58" s="15"/>
      <c r="D58" s="15"/>
      <c r="E58" s="15"/>
      <c r="F58" s="15"/>
      <c r="G58" s="67" t="s">
        <v>23</v>
      </c>
      <c r="H58" s="18">
        <f>SUM(H59:H61)</f>
        <v>1505090</v>
      </c>
      <c r="I58" s="18">
        <f>SUM(I59:I61)</f>
        <v>15398</v>
      </c>
      <c r="J58" s="18">
        <f>J61+J60+J59</f>
        <v>880704</v>
      </c>
      <c r="K58" s="18">
        <f>SUM(K59:K61)</f>
        <v>608988</v>
      </c>
      <c r="L58" s="18">
        <f>SUM(L59:L61)</f>
        <v>0</v>
      </c>
      <c r="M58" s="18">
        <f>SUM(M59:M61)</f>
        <v>0</v>
      </c>
    </row>
    <row r="59" spans="1:13" ht="12.75">
      <c r="A59" s="15"/>
      <c r="B59" s="16" t="s">
        <v>24</v>
      </c>
      <c r="C59" s="15"/>
      <c r="D59" s="15"/>
      <c r="E59" s="15"/>
      <c r="F59" s="15"/>
      <c r="G59" s="17" t="s">
        <v>25</v>
      </c>
      <c r="H59" s="18">
        <f>I59+J59+K59</f>
        <v>999596.3400000001</v>
      </c>
      <c r="I59" s="18">
        <v>9904.34</v>
      </c>
      <c r="J59" s="18">
        <v>380704</v>
      </c>
      <c r="K59" s="18">
        <v>608988</v>
      </c>
      <c r="L59" s="18">
        <v>0</v>
      </c>
      <c r="M59" s="18">
        <v>0</v>
      </c>
    </row>
    <row r="60" spans="1:13" ht="12.75">
      <c r="A60" s="15"/>
      <c r="B60" s="16" t="s">
        <v>65</v>
      </c>
      <c r="C60" s="15"/>
      <c r="D60" s="15"/>
      <c r="E60" s="15"/>
      <c r="F60" s="15"/>
      <c r="G60" s="17" t="s">
        <v>27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</row>
    <row r="61" spans="1:13" ht="23.25">
      <c r="A61" s="33"/>
      <c r="B61" s="16" t="s">
        <v>66</v>
      </c>
      <c r="C61" s="15" t="s">
        <v>67</v>
      </c>
      <c r="D61" s="15" t="s">
        <v>30</v>
      </c>
      <c r="E61" s="24">
        <v>921</v>
      </c>
      <c r="F61" s="24">
        <v>92109</v>
      </c>
      <c r="G61" s="37" t="s">
        <v>33</v>
      </c>
      <c r="H61" s="61">
        <f>I61+J61+K61</f>
        <v>505493.66</v>
      </c>
      <c r="I61" s="18">
        <v>5493.66</v>
      </c>
      <c r="J61" s="18">
        <v>500000</v>
      </c>
      <c r="K61" s="18">
        <v>0</v>
      </c>
      <c r="L61" s="18">
        <v>0</v>
      </c>
      <c r="M61" s="18">
        <v>0</v>
      </c>
    </row>
    <row r="62" spans="1:13" ht="23.25">
      <c r="A62" s="24" t="s">
        <v>68</v>
      </c>
      <c r="B62" s="12" t="s">
        <v>22</v>
      </c>
      <c r="C62" s="13"/>
      <c r="D62" s="13"/>
      <c r="E62" s="11"/>
      <c r="F62" s="11"/>
      <c r="G62" s="41" t="s">
        <v>23</v>
      </c>
      <c r="H62" s="18">
        <f>H63+H64+H65</f>
        <v>616000</v>
      </c>
      <c r="I62" s="14">
        <v>0</v>
      </c>
      <c r="J62" s="14">
        <f>J63+J64+J65</f>
        <v>180000</v>
      </c>
      <c r="K62" s="14">
        <f>K63+K64+K65</f>
        <v>436000</v>
      </c>
      <c r="L62" s="14">
        <v>0</v>
      </c>
      <c r="M62" s="14">
        <v>0</v>
      </c>
    </row>
    <row r="63" spans="1:13" ht="12.75">
      <c r="A63" s="15"/>
      <c r="B63" s="16" t="s">
        <v>24</v>
      </c>
      <c r="C63" s="15"/>
      <c r="D63" s="15"/>
      <c r="E63" s="24"/>
      <c r="F63" s="24"/>
      <c r="G63" s="17" t="s">
        <v>25</v>
      </c>
      <c r="H63" s="18">
        <f>SUM(J63+K63)</f>
        <v>154000</v>
      </c>
      <c r="I63" s="18">
        <v>0</v>
      </c>
      <c r="J63" s="18">
        <v>45000</v>
      </c>
      <c r="K63" s="18">
        <v>109000</v>
      </c>
      <c r="L63" s="18">
        <v>0</v>
      </c>
      <c r="M63" s="18">
        <v>0</v>
      </c>
    </row>
    <row r="64" spans="1:13" ht="12.75">
      <c r="A64" s="15"/>
      <c r="B64" s="16" t="s">
        <v>69</v>
      </c>
      <c r="C64" s="15"/>
      <c r="D64" s="15"/>
      <c r="E64" s="24"/>
      <c r="F64" s="24"/>
      <c r="G64" s="17" t="s">
        <v>27</v>
      </c>
      <c r="H64" s="18">
        <f>SUM(J64+K64)</f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</row>
    <row r="65" spans="1:13" ht="34.5">
      <c r="A65" s="33"/>
      <c r="B65" s="68" t="s">
        <v>70</v>
      </c>
      <c r="C65" s="33" t="s">
        <v>71</v>
      </c>
      <c r="D65" s="33" t="s">
        <v>30</v>
      </c>
      <c r="E65" s="19">
        <v>921</v>
      </c>
      <c r="F65" s="19">
        <v>92109</v>
      </c>
      <c r="G65" s="69" t="s">
        <v>33</v>
      </c>
      <c r="H65" s="61">
        <f>SUM(J65+K65)</f>
        <v>462000</v>
      </c>
      <c r="I65" s="61">
        <v>0</v>
      </c>
      <c r="J65" s="61">
        <v>135000</v>
      </c>
      <c r="K65" s="61">
        <v>327000</v>
      </c>
      <c r="L65" s="61">
        <v>0</v>
      </c>
      <c r="M65" s="61">
        <v>0</v>
      </c>
    </row>
    <row r="66" spans="1:13" ht="23.25">
      <c r="A66" s="11" t="s">
        <v>72</v>
      </c>
      <c r="B66" s="12" t="s">
        <v>22</v>
      </c>
      <c r="C66" s="15"/>
      <c r="D66" s="15"/>
      <c r="E66" s="24"/>
      <c r="F66" s="24"/>
      <c r="G66" s="41" t="s">
        <v>23</v>
      </c>
      <c r="H66" s="18">
        <f>H67+H68+H69</f>
        <v>50000</v>
      </c>
      <c r="I66" s="18">
        <v>0</v>
      </c>
      <c r="J66" s="18">
        <f>J67+J68+J69</f>
        <v>20000</v>
      </c>
      <c r="K66" s="18">
        <v>30000</v>
      </c>
      <c r="L66" s="18">
        <v>0</v>
      </c>
      <c r="M66" s="18">
        <v>0</v>
      </c>
    </row>
    <row r="67" spans="1:13" ht="12.75">
      <c r="A67" s="15"/>
      <c r="B67" s="16" t="s">
        <v>24</v>
      </c>
      <c r="C67" s="15"/>
      <c r="D67" s="15"/>
      <c r="E67" s="24"/>
      <c r="F67" s="24"/>
      <c r="G67" s="17" t="s">
        <v>25</v>
      </c>
      <c r="H67" s="18">
        <f>I67+J67+K67+L67+M67</f>
        <v>12500</v>
      </c>
      <c r="I67" s="18">
        <v>0</v>
      </c>
      <c r="J67" s="18">
        <v>5000</v>
      </c>
      <c r="K67" s="18">
        <v>7500</v>
      </c>
      <c r="L67" s="18">
        <v>0</v>
      </c>
      <c r="M67" s="18">
        <v>0</v>
      </c>
    </row>
    <row r="68" spans="1:13" ht="12.75">
      <c r="A68" s="15"/>
      <c r="B68" s="16" t="s">
        <v>69</v>
      </c>
      <c r="C68" s="15"/>
      <c r="D68" s="15"/>
      <c r="E68" s="24"/>
      <c r="F68" s="24"/>
      <c r="G68" s="17" t="s">
        <v>27</v>
      </c>
      <c r="H68" s="18">
        <f>I68+J68+K68+L68+M68</f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</row>
    <row r="69" spans="1:13" ht="23.25">
      <c r="A69" s="15"/>
      <c r="B69" s="68" t="s">
        <v>73</v>
      </c>
      <c r="C69" s="15" t="s">
        <v>71</v>
      </c>
      <c r="D69" s="15" t="s">
        <v>30</v>
      </c>
      <c r="E69" s="24">
        <v>921</v>
      </c>
      <c r="F69" s="24">
        <v>92109</v>
      </c>
      <c r="G69" s="69" t="s">
        <v>33</v>
      </c>
      <c r="H69" s="18">
        <f>I69+J69+K69+L69+M69</f>
        <v>37500</v>
      </c>
      <c r="I69" s="18">
        <v>0</v>
      </c>
      <c r="J69" s="18">
        <v>15000</v>
      </c>
      <c r="K69" s="18">
        <v>22500</v>
      </c>
      <c r="L69" s="18">
        <v>0</v>
      </c>
      <c r="M69" s="18">
        <v>0</v>
      </c>
    </row>
    <row r="70" spans="1:13" ht="34.5">
      <c r="A70" s="11" t="s">
        <v>74</v>
      </c>
      <c r="B70" s="12" t="s">
        <v>35</v>
      </c>
      <c r="C70" s="13"/>
      <c r="D70" s="13"/>
      <c r="E70" s="13"/>
      <c r="F70" s="13"/>
      <c r="G70" s="13" t="s">
        <v>23</v>
      </c>
      <c r="H70" s="14">
        <f>I70+J70+K70+L70</f>
        <v>4000000</v>
      </c>
      <c r="I70" s="14">
        <v>35780</v>
      </c>
      <c r="J70" s="14">
        <f>SUM(J71:J74)</f>
        <v>3212304</v>
      </c>
      <c r="K70" s="14">
        <f>K73+K72+K71</f>
        <v>751916</v>
      </c>
      <c r="L70" s="14">
        <v>0</v>
      </c>
      <c r="M70" s="14">
        <f>SUM(M71:M74)</f>
        <v>0</v>
      </c>
    </row>
    <row r="71" spans="1:13" ht="34.5">
      <c r="A71" s="15"/>
      <c r="B71" s="16" t="s">
        <v>75</v>
      </c>
      <c r="C71" s="15"/>
      <c r="D71" s="15"/>
      <c r="E71" s="15"/>
      <c r="F71" s="15"/>
      <c r="G71" s="17" t="s">
        <v>25</v>
      </c>
      <c r="H71" s="18">
        <f>I71+J71+K71+L71+M71</f>
        <v>1600000.4</v>
      </c>
      <c r="I71" s="18">
        <v>14312</v>
      </c>
      <c r="J71" s="18">
        <v>1284922</v>
      </c>
      <c r="K71" s="18">
        <v>300766.4</v>
      </c>
      <c r="L71" s="18">
        <v>0</v>
      </c>
      <c r="M71" s="18">
        <v>0</v>
      </c>
    </row>
    <row r="72" spans="1:13" ht="40.5" customHeight="1">
      <c r="A72" s="15"/>
      <c r="B72" s="16" t="s">
        <v>76</v>
      </c>
      <c r="C72" s="15"/>
      <c r="D72" s="15"/>
      <c r="E72" s="15"/>
      <c r="F72" s="15"/>
      <c r="G72" s="17" t="s">
        <v>27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</row>
    <row r="73" spans="1:13" ht="35.25" customHeight="1">
      <c r="A73" s="19"/>
      <c r="B73" s="20" t="s">
        <v>77</v>
      </c>
      <c r="C73" s="19" t="s">
        <v>78</v>
      </c>
      <c r="D73" s="19" t="s">
        <v>30</v>
      </c>
      <c r="E73" s="19">
        <v>921</v>
      </c>
      <c r="F73" s="19">
        <v>92113</v>
      </c>
      <c r="G73" s="22" t="s">
        <v>33</v>
      </c>
      <c r="H73" s="23">
        <f>I73+J73+K73+L73+M73</f>
        <v>2399999.6</v>
      </c>
      <c r="I73" s="23">
        <v>21468</v>
      </c>
      <c r="J73" s="23">
        <v>1927382</v>
      </c>
      <c r="K73" s="23">
        <v>451149.6</v>
      </c>
      <c r="L73" s="23">
        <v>0</v>
      </c>
      <c r="M73" s="23">
        <v>0</v>
      </c>
    </row>
    <row r="74" spans="1:13" ht="15.75" customHeight="1">
      <c r="A74" s="19"/>
      <c r="B74" s="20"/>
      <c r="C74" s="19"/>
      <c r="D74" s="19"/>
      <c r="E74" s="19"/>
      <c r="F74" s="19"/>
      <c r="G74" s="22"/>
      <c r="H74" s="23"/>
      <c r="I74" s="23"/>
      <c r="J74" s="23"/>
      <c r="K74" s="23"/>
      <c r="L74" s="23"/>
      <c r="M74" s="23"/>
    </row>
    <row r="75" spans="1:13" ht="12.75">
      <c r="A75" s="70"/>
      <c r="B75" s="71" t="s">
        <v>79</v>
      </c>
      <c r="C75" s="72"/>
      <c r="D75" s="72"/>
      <c r="E75" s="72"/>
      <c r="F75" s="72"/>
      <c r="G75" s="73"/>
      <c r="H75" s="74">
        <f>I75+J75+K75+L75+M75</f>
        <v>6171090</v>
      </c>
      <c r="I75" s="74">
        <f>I58+I62+I70+I66</f>
        <v>51178</v>
      </c>
      <c r="J75" s="74">
        <f>J58+J62+J70+J66</f>
        <v>4293008</v>
      </c>
      <c r="K75" s="74">
        <f>K58+K62+K70+K66</f>
        <v>1826904</v>
      </c>
      <c r="L75" s="74">
        <f>L58+L62+L66+L70</f>
        <v>0</v>
      </c>
      <c r="M75" s="74">
        <f>M58+M62+M70+M66</f>
        <v>0</v>
      </c>
    </row>
    <row r="76" spans="1:13" ht="34.5">
      <c r="A76" s="11" t="s">
        <v>80</v>
      </c>
      <c r="B76" s="12" t="s">
        <v>35</v>
      </c>
      <c r="C76" s="13"/>
      <c r="D76" s="12"/>
      <c r="E76" s="13"/>
      <c r="F76" s="14"/>
      <c r="G76" s="13" t="s">
        <v>23</v>
      </c>
      <c r="H76" s="14">
        <f>I76+J76+K76+L76+M76</f>
        <v>4048767</v>
      </c>
      <c r="I76" s="14">
        <f>I79+I78+I77</f>
        <v>492624</v>
      </c>
      <c r="J76" s="14">
        <f>J79+J78+J77</f>
        <v>3556143</v>
      </c>
      <c r="K76" s="14">
        <v>0</v>
      </c>
      <c r="L76" s="14">
        <v>0</v>
      </c>
      <c r="M76" s="14">
        <f>SUM(M77:M79)</f>
        <v>0</v>
      </c>
    </row>
    <row r="77" spans="1:13" ht="34.5">
      <c r="A77" s="15"/>
      <c r="B77" s="16" t="s">
        <v>75</v>
      </c>
      <c r="C77" s="15"/>
      <c r="D77" s="15"/>
      <c r="E77" s="15"/>
      <c r="F77" s="15"/>
      <c r="G77" s="17" t="s">
        <v>25</v>
      </c>
      <c r="H77" s="18">
        <f>I77+J77+K77+L77</f>
        <v>1466061.12</v>
      </c>
      <c r="I77" s="18">
        <v>181318.12</v>
      </c>
      <c r="J77" s="18">
        <v>1284743</v>
      </c>
      <c r="K77" s="18">
        <v>0</v>
      </c>
      <c r="L77" s="18">
        <v>0</v>
      </c>
      <c r="M77" s="18">
        <v>0</v>
      </c>
    </row>
    <row r="78" spans="1:13" ht="34.5">
      <c r="A78" s="15"/>
      <c r="B78" s="16" t="s">
        <v>76</v>
      </c>
      <c r="C78" s="15"/>
      <c r="D78" s="15"/>
      <c r="E78" s="15"/>
      <c r="F78" s="15"/>
      <c r="G78" s="17" t="s">
        <v>27</v>
      </c>
      <c r="H78" s="18">
        <f>M78+L78+K78+J78+I78</f>
        <v>1434544.6</v>
      </c>
      <c r="I78" s="18">
        <v>171488.6</v>
      </c>
      <c r="J78" s="18">
        <v>1263056</v>
      </c>
      <c r="K78" s="18">
        <v>0</v>
      </c>
      <c r="L78" s="18">
        <v>0</v>
      </c>
      <c r="M78" s="18">
        <v>0</v>
      </c>
    </row>
    <row r="79" spans="1:13" ht="23.25">
      <c r="A79" s="15"/>
      <c r="B79" s="16" t="s">
        <v>81</v>
      </c>
      <c r="C79" s="75" t="s">
        <v>82</v>
      </c>
      <c r="D79" s="15" t="s">
        <v>30</v>
      </c>
      <c r="E79" s="24">
        <v>926</v>
      </c>
      <c r="F79" s="24">
        <v>92601</v>
      </c>
      <c r="G79" s="37" t="s">
        <v>33</v>
      </c>
      <c r="H79" s="61">
        <f>I79+J79+K79+L79</f>
        <v>1148161.28</v>
      </c>
      <c r="I79" s="61">
        <v>139817.28</v>
      </c>
      <c r="J79" s="61">
        <v>1008344</v>
      </c>
      <c r="K79" s="61">
        <v>0</v>
      </c>
      <c r="L79" s="61">
        <v>0</v>
      </c>
      <c r="M79" s="18">
        <v>0</v>
      </c>
    </row>
    <row r="80" spans="1:13" ht="12.75">
      <c r="A80" s="70"/>
      <c r="B80" s="71" t="s">
        <v>83</v>
      </c>
      <c r="C80" s="72"/>
      <c r="D80" s="72"/>
      <c r="E80" s="72"/>
      <c r="F80" s="72"/>
      <c r="G80" s="73"/>
      <c r="H80" s="66">
        <f>H76</f>
        <v>4048767</v>
      </c>
      <c r="I80" s="66">
        <f>I76</f>
        <v>492624</v>
      </c>
      <c r="J80" s="66">
        <f>J76</f>
        <v>3556143</v>
      </c>
      <c r="K80" s="66">
        <f>K76</f>
        <v>0</v>
      </c>
      <c r="L80" s="66">
        <f>L76</f>
        <v>0</v>
      </c>
      <c r="M80" s="66">
        <f>M76</f>
        <v>0</v>
      </c>
    </row>
    <row r="81" spans="1:13" ht="12.75">
      <c r="A81" s="15"/>
      <c r="B81" s="15" t="s">
        <v>84</v>
      </c>
      <c r="C81" s="15"/>
      <c r="D81" s="15"/>
      <c r="E81" s="15"/>
      <c r="F81" s="15"/>
      <c r="G81" s="18"/>
      <c r="H81" s="18">
        <f>H82+H83+H84</f>
        <v>47900970</v>
      </c>
      <c r="I81" s="18">
        <f>I82+I83+I84</f>
        <v>3127732</v>
      </c>
      <c r="J81" s="18">
        <f>J82+J83+J84</f>
        <v>16652599</v>
      </c>
      <c r="K81" s="18">
        <f>K82+K83+K84</f>
        <v>10579546</v>
      </c>
      <c r="L81" s="18">
        <f>L82+L83+L84</f>
        <v>7056645</v>
      </c>
      <c r="M81" s="18">
        <f>M82+M83+M84</f>
        <v>10484448</v>
      </c>
    </row>
    <row r="82" spans="1:13" ht="12.75">
      <c r="A82" s="15"/>
      <c r="B82" s="15" t="s">
        <v>25</v>
      </c>
      <c r="C82" s="15"/>
      <c r="D82" s="15"/>
      <c r="E82" s="15"/>
      <c r="F82" s="15"/>
      <c r="G82" s="18"/>
      <c r="H82" s="18">
        <f>I82+J82+K82+L82+M82</f>
        <v>20759205.94</v>
      </c>
      <c r="I82" s="18">
        <f>I77+I71+I63+I59+I54+I45+I40+I35+I30+I25+I20+I15+I49+I67</f>
        <v>2112197.4899999998</v>
      </c>
      <c r="J82" s="18">
        <f>J77+J71+J63+J59+J54+J45+J40+J35+J30+J25+J20+J15+J49+J67</f>
        <v>5518596</v>
      </c>
      <c r="K82" s="18">
        <f>K15+K20+K25+K30+K35+K40+K45+K54+K59+K63+K71+K77+K49+K67</f>
        <v>5682522</v>
      </c>
      <c r="L82" s="18">
        <f>L15+L20+L25+L30+L35+L40+L45+L54+L59+L63+L71+L77+L49</f>
        <v>3684189.45</v>
      </c>
      <c r="M82" s="18">
        <f>M15+M20+M25+M30+M35+M40+M45+M54+M59+M63+M71+M77+M49</f>
        <v>3761701</v>
      </c>
    </row>
    <row r="83" spans="1:13" ht="12.75">
      <c r="A83" s="15"/>
      <c r="B83" s="15" t="s">
        <v>27</v>
      </c>
      <c r="C83" s="15"/>
      <c r="D83" s="15"/>
      <c r="E83" s="15"/>
      <c r="F83" s="18"/>
      <c r="G83" s="15"/>
      <c r="H83" s="18">
        <f>H78+H72+H64+H60+H55+H46+H41+H31+H26+H21+H16</f>
        <v>1434544.6</v>
      </c>
      <c r="I83" s="18">
        <f>I78+I72+I64+I60+I55+I46+I41+I31+I26+I21+I16</f>
        <v>171488.6</v>
      </c>
      <c r="J83" s="18">
        <f>J78+J72+J64+J60+J55+J46+J41+J36+J31+J26+J21+J16</f>
        <v>1263056</v>
      </c>
      <c r="K83" s="18">
        <f>K16+K21+K26+K31+K36+K41+K46+K55+K60+K64+K72+K78</f>
        <v>0</v>
      </c>
      <c r="L83" s="18">
        <f>L16+L21+L26+L31+L36+L46+L55+L60+L64+L72+L78</f>
        <v>0</v>
      </c>
      <c r="M83" s="18">
        <f>M16+M21+M26+M31+M41+M46+M55+M60+M64+M72+M78</f>
        <v>0</v>
      </c>
    </row>
    <row r="84" spans="1:13" ht="12.75">
      <c r="A84" s="33"/>
      <c r="B84" s="69" t="s">
        <v>33</v>
      </c>
      <c r="C84" s="33"/>
      <c r="D84" s="33"/>
      <c r="E84" s="33"/>
      <c r="F84" s="33"/>
      <c r="G84" s="61"/>
      <c r="H84" s="61">
        <f>I84+J84+K84+L84+M84</f>
        <v>25707219.46</v>
      </c>
      <c r="I84" s="61">
        <f>I79+I73+I65+I61+I47+I42+I37+I32+I27+I22+I17+I51+I69</f>
        <v>844045.9099999999</v>
      </c>
      <c r="J84" s="61">
        <f>J79+J73+J65+J61+J56+J47+J42+J37+J32+J27+J22+J17+J51+J69</f>
        <v>9870947</v>
      </c>
      <c r="K84" s="61">
        <f>K17+K22+K27+K32+K37+K42+K47+K56+K61+K65+K73+K79+K51+K69</f>
        <v>4897024</v>
      </c>
      <c r="L84" s="61">
        <f>L17+L22+L27+L32+L37+L42+L47+L56+L61+L65+L73+L79+L51</f>
        <v>3372455.5500000003</v>
      </c>
      <c r="M84" s="61">
        <f>M17+M22+M27+M32+M37+M42+M47+M56+M61+M65+M73+M79+M51</f>
        <v>6722747</v>
      </c>
    </row>
    <row r="87" spans="8:13" ht="12.75">
      <c r="H87" s="76"/>
      <c r="I87" s="76"/>
      <c r="J87" s="76"/>
      <c r="K87" s="76"/>
      <c r="L87" s="76"/>
      <c r="M87" s="76"/>
    </row>
  </sheetData>
  <sheetProtection selectLockedCells="1" selectUnlockedCells="1"/>
  <mergeCells count="103">
    <mergeCell ref="J4:K4"/>
    <mergeCell ref="A5:M5"/>
    <mergeCell ref="A8:A13"/>
    <mergeCell ref="B8:B13"/>
    <mergeCell ref="C8:C13"/>
    <mergeCell ref="D8:D13"/>
    <mergeCell ref="E8:E13"/>
    <mergeCell ref="F8:F13"/>
    <mergeCell ref="G8:H8"/>
    <mergeCell ref="I8:I13"/>
    <mergeCell ref="J8:J13"/>
    <mergeCell ref="K8:M8"/>
    <mergeCell ref="G9:G13"/>
    <mergeCell ref="H9:H13"/>
    <mergeCell ref="K9:K13"/>
    <mergeCell ref="L9:L13"/>
    <mergeCell ref="M9:M13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41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  </dc:creator>
  <cp:keywords/>
  <dc:description/>
  <cp:lastModifiedBy>Ula  </cp:lastModifiedBy>
  <cp:lastPrinted>2010-02-04T09:21:04Z</cp:lastPrinted>
  <dcterms:created xsi:type="dcterms:W3CDTF">2010-02-04T08:47:23Z</dcterms:created>
  <dcterms:modified xsi:type="dcterms:W3CDTF">2010-02-04T09:21:37Z</dcterms:modified>
  <cp:category/>
  <cp:version/>
  <cp:contentType/>
  <cp:contentStatus/>
  <cp:revision>2</cp:revision>
</cp:coreProperties>
</file>